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S VISHWANATH &amp; CO\IP-Assignments\Sree Shanmuga Modern rice mills p ltd\Claims\IBBI\"/>
    </mc:Choice>
  </mc:AlternateContent>
  <xr:revisionPtr revIDLastSave="0" documentId="13_ncr:1_{08EA8BBD-49BC-40AC-A580-E83FF6DC998E}" xr6:coauthVersionLast="47" xr6:coauthVersionMax="47" xr10:uidLastSave="{00000000-0000-0000-0000-000000000000}"/>
  <bookViews>
    <workbookView xWindow="-110" yWindow="-110" windowWidth="22780" windowHeight="15260" xr2:uid="{00000000-000D-0000-FFFF-FFFF00000000}"/>
  </bookViews>
  <sheets>
    <sheet name="Summary" sheetId="1" r:id="rId1"/>
    <sheet name="Annexure 1" sheetId="2" r:id="rId2"/>
    <sheet name="Annexure 2" sheetId="3" r:id="rId3"/>
    <sheet name="Annexure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E15" i="1"/>
  <c r="G15" i="1"/>
  <c r="I15" i="1"/>
  <c r="F12" i="1"/>
  <c r="D7" i="1"/>
  <c r="F7" i="1" s="1"/>
  <c r="G24" i="4"/>
  <c r="G23" i="4"/>
  <c r="G22" i="4"/>
  <c r="C21" i="4"/>
  <c r="G21" i="4" s="1"/>
  <c r="G20" i="4"/>
  <c r="G19" i="4"/>
  <c r="G18" i="4"/>
  <c r="G17" i="4"/>
  <c r="G16" i="4"/>
  <c r="G15" i="4"/>
  <c r="G14" i="4"/>
  <c r="G13" i="4"/>
  <c r="C12" i="4"/>
  <c r="G11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G10" i="4"/>
  <c r="G9" i="4"/>
  <c r="D8" i="4"/>
  <c r="D25" i="4" s="1"/>
  <c r="F14" i="1" s="1"/>
  <c r="C8" i="3"/>
  <c r="D7" i="3"/>
  <c r="D8" i="3" s="1"/>
  <c r="D12" i="1" s="1"/>
  <c r="E15" i="2"/>
  <c r="D15" i="2"/>
  <c r="E13" i="2"/>
  <c r="N11" i="2"/>
  <c r="D11" i="2"/>
  <c r="D12" i="2" s="1"/>
  <c r="E10" i="2"/>
  <c r="E11" i="2" s="1"/>
  <c r="E12" i="2" s="1"/>
  <c r="Q13" i="1"/>
  <c r="P12" i="1"/>
  <c r="D8" i="1"/>
  <c r="Q12" i="1"/>
  <c r="Q11" i="1"/>
  <c r="Q4" i="1"/>
  <c r="P4" i="1"/>
  <c r="P11" i="1"/>
  <c r="P10" i="1"/>
  <c r="P9" i="1"/>
  <c r="P8" i="1"/>
  <c r="P7" i="1"/>
  <c r="P6" i="1"/>
  <c r="P5" i="1"/>
  <c r="P3" i="1"/>
  <c r="O11" i="1"/>
  <c r="N11" i="1"/>
  <c r="M11" i="1"/>
  <c r="F8" i="1"/>
  <c r="F6" i="1"/>
  <c r="C25" i="4" l="1"/>
  <c r="D14" i="1" s="1"/>
  <c r="D15" i="1" s="1"/>
  <c r="F15" i="1"/>
  <c r="G12" i="4"/>
  <c r="G25" i="4" s="1"/>
  <c r="H14" i="1" s="1"/>
  <c r="H15" i="1" s="1"/>
</calcChain>
</file>

<file path=xl/sharedStrings.xml><?xml version="1.0" encoding="utf-8"?>
<sst xmlns="http://schemas.openxmlformats.org/spreadsheetml/2006/main" count="223" uniqueCount="107">
  <si>
    <t>Annexure 1</t>
  </si>
  <si>
    <t>NA</t>
  </si>
  <si>
    <t>Total</t>
  </si>
  <si>
    <t>Sree Shanmuga Modern Rice Mills P Ltd</t>
  </si>
  <si>
    <t>Canara Bank</t>
  </si>
  <si>
    <r>
      <rPr>
        <b/>
        <sz val="12"/>
        <rFont val="Times New Roman"/>
        <family val="1"/>
      </rPr>
      <t>Filing under clause (d) of sub-regulation (5) of regulation 31 of the IBBI (Liquidation Process) Regulations, 2016</t>
    </r>
  </si>
  <si>
    <r>
      <rPr>
        <b/>
        <sz val="12"/>
        <rFont val="Times New Roman"/>
        <family val="1"/>
      </rPr>
      <t>Sr. No</t>
    </r>
  </si>
  <si>
    <r>
      <rPr>
        <b/>
        <sz val="12"/>
        <rFont val="Times New Roman"/>
        <family val="1"/>
      </rPr>
      <t>Particular</t>
    </r>
  </si>
  <si>
    <r>
      <rPr>
        <b/>
        <sz val="12"/>
        <rFont val="Times New Roman"/>
        <family val="1"/>
      </rPr>
      <t>Amount Claimed</t>
    </r>
    <r>
      <rPr>
        <b/>
        <sz val="12"/>
        <rFont val="Times New Roman"/>
      </rPr>
      <t>(Rs.)</t>
    </r>
  </si>
  <si>
    <r>
      <rPr>
        <b/>
        <sz val="12"/>
        <rFont val="Times New Roman"/>
        <family val="1"/>
      </rPr>
      <t>Amount Admitted</t>
    </r>
    <r>
      <rPr>
        <b/>
        <sz val="12"/>
        <rFont val="Times New Roman"/>
      </rPr>
      <t>(Rs.)</t>
    </r>
  </si>
  <si>
    <r>
      <rPr>
        <b/>
        <sz val="12"/>
        <rFont val="Times New Roman"/>
        <family val="1"/>
      </rPr>
      <t>Related Party</t>
    </r>
  </si>
  <si>
    <r>
      <rPr>
        <b/>
        <sz val="12"/>
        <rFont val="Times New Roman"/>
        <family val="1"/>
      </rPr>
      <t>Amount of contingent claims</t>
    </r>
  </si>
  <si>
    <r>
      <rPr>
        <b/>
        <sz val="12"/>
        <rFont val="Times New Roman"/>
        <family val="1"/>
      </rPr>
      <t>Amount of claims rejected</t>
    </r>
  </si>
  <si>
    <r>
      <rPr>
        <b/>
        <sz val="12"/>
        <rFont val="Times New Roman"/>
        <family val="1"/>
      </rPr>
      <t>Amount of claims under verification</t>
    </r>
  </si>
  <si>
    <r>
      <rPr>
        <b/>
        <sz val="12"/>
        <rFont val="Times New Roman"/>
        <family val="1"/>
      </rPr>
      <t>Nature of Security Interest</t>
    </r>
  </si>
  <si>
    <t>Employees State Insurance Corporation</t>
  </si>
  <si>
    <r>
      <rPr>
        <sz val="12"/>
        <rFont val="Times New Roman"/>
        <family val="1"/>
      </rPr>
      <t>No</t>
    </r>
  </si>
  <si>
    <r>
      <rPr>
        <b/>
        <sz val="12"/>
        <rFont val="Times New Roman"/>
        <family val="1"/>
      </rPr>
      <t>-</t>
    </r>
  </si>
  <si>
    <r>
      <rPr>
        <b/>
        <sz val="12"/>
        <rFont val="Times New Roman"/>
        <family val="1"/>
      </rPr>
      <t>NA</t>
    </r>
  </si>
  <si>
    <r>
      <rPr>
        <sz val="12"/>
        <rFont val="Palatino Linotype"/>
        <family val="1"/>
      </rPr>
      <t xml:space="preserve">Employees Provident
</t>
    </r>
    <r>
      <rPr>
        <sz val="12"/>
        <rFont val="Palatino Linotype"/>
        <family val="1"/>
      </rPr>
      <t>Fund Organisation</t>
    </r>
  </si>
  <si>
    <r>
      <rPr>
        <b/>
        <sz val="12"/>
        <rFont val="Times New Roman"/>
        <family val="1"/>
      </rPr>
      <t>TOTAL</t>
    </r>
  </si>
  <si>
    <t>Other Stakeholders(Other than financial creditors and Operational creditors)</t>
  </si>
  <si>
    <t>Shanthamma</t>
  </si>
  <si>
    <t>NIL</t>
  </si>
  <si>
    <t>Nanjundappa</t>
  </si>
  <si>
    <t>Lakshmi Deviamma</t>
  </si>
  <si>
    <t>Sujatha</t>
  </si>
  <si>
    <t>K R Bhavya</t>
  </si>
  <si>
    <t>K R Vinitha</t>
  </si>
  <si>
    <t>G M Sunanda</t>
  </si>
  <si>
    <t>N C Chandrakumar</t>
  </si>
  <si>
    <t>K R Rudramuniappa</t>
  </si>
  <si>
    <t>Hanumappa Uppar</t>
  </si>
  <si>
    <t>N C Rohini</t>
  </si>
  <si>
    <t>S Shylaja</t>
  </si>
  <si>
    <t>P S Kumar</t>
  </si>
  <si>
    <t>Leelavathy Manjunath</t>
  </si>
  <si>
    <t>Sridevi A V</t>
  </si>
  <si>
    <t xml:space="preserve">Srinath K </t>
  </si>
  <si>
    <t>Annexure 2</t>
  </si>
  <si>
    <t>Annexure 3</t>
  </si>
  <si>
    <t>Name of the Corporate Debtor</t>
  </si>
  <si>
    <t>Date of Commencement of Liquidation</t>
  </si>
  <si>
    <t>List of Creditors as on</t>
  </si>
  <si>
    <t>List of Secured financial creditors (other than financial creditors belonging to any class of creditors)</t>
  </si>
  <si>
    <t>Details of Claim Received</t>
  </si>
  <si>
    <t>Details of claim admitted</t>
  </si>
  <si>
    <t>Amount of contingent claim</t>
  </si>
  <si>
    <t>Amount of any mutual dues, that may be set-</t>
  </si>
  <si>
    <t>Amount of claim</t>
  </si>
  <si>
    <t>Amount of Claim Under-</t>
  </si>
  <si>
    <t>Remarks, if any</t>
  </si>
  <si>
    <t>S. No.</t>
  </si>
  <si>
    <t>Name of Creditor</t>
  </si>
  <si>
    <t>Date of Receipt</t>
  </si>
  <si>
    <t>Amount Claimed</t>
  </si>
  <si>
    <t>Amount of Claim Admitted</t>
  </si>
  <si>
    <t>Nature of Claim</t>
  </si>
  <si>
    <r>
      <rPr>
        <b/>
        <sz val="8"/>
        <rFont val="Times New Roman"/>
        <family val="1"/>
      </rPr>
      <t>Amount Covered by Security Interest?
Yes/No</t>
    </r>
  </si>
  <si>
    <t>Whether security interest relinquished</t>
  </si>
  <si>
    <t>Amount Covered by Guarantee</t>
  </si>
  <si>
    <r>
      <rPr>
        <b/>
        <sz val="8"/>
        <rFont val="Times New Roman"/>
        <family val="1"/>
      </rPr>
      <t>% share in total amount of claims
admitted</t>
    </r>
  </si>
  <si>
    <t>off</t>
  </si>
  <si>
    <t>rejected</t>
  </si>
  <si>
    <t>verification</t>
  </si>
  <si>
    <t>Part A - Claim received in Liquidation</t>
  </si>
  <si>
    <t>Total A</t>
  </si>
  <si>
    <t>-</t>
  </si>
  <si>
    <t>Part B - Claim received in CIRP</t>
  </si>
  <si>
    <t>Financial Debt</t>
  </si>
  <si>
    <t>Yes</t>
  </si>
  <si>
    <t>Total B</t>
  </si>
  <si>
    <t>Grand Total (A+B)</t>
  </si>
  <si>
    <t>Filing under clause (d) of sub-regulation (5) of regulation 31 of the IBBI (Liquidation Process) Regulations, 2016</t>
  </si>
  <si>
    <t>Unpaid insolvency resolution process costs</t>
  </si>
  <si>
    <t>Liquidation costs incurred till date</t>
  </si>
  <si>
    <t>Secured financial creditors</t>
  </si>
  <si>
    <t>Unsecured financial creditors</t>
  </si>
  <si>
    <t>Operational creditors (Workmen)</t>
  </si>
  <si>
    <t>Operational creditors (Employees)</t>
  </si>
  <si>
    <t>Operational creditors (Government Dues)</t>
  </si>
  <si>
    <t>Operational creditors (other than Workmen, Employees and Government Dues)</t>
  </si>
  <si>
    <t>Other stakeholders, if any (other than financial creditors and operational creditors)</t>
  </si>
  <si>
    <r>
      <t xml:space="preserve">Name of the Corporate Debtor:   </t>
    </r>
    <r>
      <rPr>
        <sz val="10"/>
        <color rgb="FF4D4D4D"/>
        <rFont val="Times New Roman"/>
        <family val="1"/>
      </rPr>
      <t xml:space="preserve">Sree Shanmuga Modern Rice Mills P Ltd </t>
    </r>
    <r>
      <rPr>
        <sz val="10"/>
        <rFont val="Times New Roman"/>
        <family val="1"/>
      </rPr>
      <t xml:space="preserve">Date of Commencement of Liquidation: </t>
    </r>
    <r>
      <rPr>
        <sz val="10"/>
        <color rgb="FF4D4D4D"/>
        <rFont val="Times New Roman"/>
        <family val="1"/>
      </rPr>
      <t>06-11-2025</t>
    </r>
    <r>
      <rPr>
        <sz val="10"/>
        <rFont val="Times New Roman"/>
        <family val="1"/>
      </rPr>
      <t>; List of Stakeholders as on Date: 17</t>
    </r>
    <r>
      <rPr>
        <sz val="10"/>
        <color rgb="FF4D4D4D"/>
        <rFont val="Times New Roman"/>
        <family val="1"/>
      </rPr>
      <t>-12-2025</t>
    </r>
    <r>
      <rPr>
        <sz val="10"/>
        <rFont val="Times New Roman"/>
        <family val="1"/>
      </rPr>
      <t xml:space="preserve">; Name of IP: </t>
    </r>
    <r>
      <rPr>
        <sz val="10"/>
        <color rgb="FF4D4D4D"/>
        <rFont val="Times New Roman"/>
        <family val="1"/>
      </rPr>
      <t>Mr. Vishwanath KS</t>
    </r>
    <r>
      <rPr>
        <sz val="10"/>
        <rFont val="Times New Roman"/>
        <family val="1"/>
      </rPr>
      <t xml:space="preserve">; Process Number: </t>
    </r>
    <r>
      <rPr>
        <sz val="10"/>
        <color rgb="FF4D4D4D"/>
        <rFont val="Times New Roman"/>
        <family val="1"/>
      </rPr>
      <t>1</t>
    </r>
    <r>
      <rPr>
        <sz val="10"/>
        <rFont val="Times New Roman"/>
        <family val="1"/>
      </rPr>
      <t xml:space="preserve">; Last 5 digitof registration number: </t>
    </r>
    <r>
      <rPr>
        <sz val="10"/>
        <color rgb="FF4D4D4D"/>
        <rFont val="Times New Roman"/>
        <family val="1"/>
      </rPr>
      <t>14388</t>
    </r>
  </si>
  <si>
    <r>
      <rPr>
        <b/>
        <sz val="10"/>
        <color rgb="FFFFFFFF"/>
        <rFont val="Times New Roman"/>
        <family val="1"/>
      </rPr>
      <t>Sl. no.</t>
    </r>
  </si>
  <si>
    <r>
      <rPr>
        <b/>
        <sz val="10"/>
        <color rgb="FFFFFFFF"/>
        <rFont val="Times New Roman"/>
        <family val="1"/>
      </rPr>
      <t>Category of stakeholders</t>
    </r>
  </si>
  <si>
    <r>
      <rPr>
        <b/>
        <sz val="10"/>
        <color rgb="FFFFFFFF"/>
        <rFont val="Times New Roman"/>
        <family val="1"/>
      </rPr>
      <t>Summary of claims received</t>
    </r>
  </si>
  <si>
    <r>
      <rPr>
        <b/>
        <sz val="10"/>
        <color rgb="FFFFFFFF"/>
        <rFont val="Times New Roman"/>
        <family val="1"/>
      </rPr>
      <t>Summary of claims admitted</t>
    </r>
  </si>
  <si>
    <r>
      <rPr>
        <b/>
        <sz val="10"/>
        <color rgb="FFFFFFFF"/>
        <rFont val="Times New Roman"/>
        <family val="1"/>
      </rPr>
      <t>Amount of contingent claims</t>
    </r>
  </si>
  <si>
    <r>
      <rPr>
        <b/>
        <sz val="10"/>
        <color rgb="FFFFFFFF"/>
        <rFont val="Times New Roman"/>
        <family val="1"/>
      </rPr>
      <t>Amount of claims rejected</t>
    </r>
  </si>
  <si>
    <r>
      <rPr>
        <b/>
        <sz val="10"/>
        <color rgb="FFFFFFFF"/>
        <rFont val="Times New Roman"/>
        <family val="1"/>
      </rPr>
      <t>Amount of claims under verification</t>
    </r>
  </si>
  <si>
    <r>
      <rPr>
        <b/>
        <sz val="10"/>
        <color rgb="FFFFFFFF"/>
        <rFont val="Times New Roman"/>
        <family val="1"/>
      </rPr>
      <t>Details in annexure</t>
    </r>
  </si>
  <si>
    <r>
      <rPr>
        <b/>
        <sz val="10"/>
        <color rgb="FFFFFFFF"/>
        <rFont val="Times New Roman"/>
        <family val="1"/>
      </rPr>
      <t>No. of claims</t>
    </r>
  </si>
  <si>
    <r>
      <rPr>
        <b/>
        <sz val="10"/>
        <color rgb="FFFFFFFF"/>
        <rFont val="Times New Roman"/>
        <family val="1"/>
      </rPr>
      <t>Amount (Rs.)</t>
    </r>
  </si>
  <si>
    <r>
      <rPr>
        <sz val="10"/>
        <color rgb="FFFFFFFF"/>
        <rFont val="Times New Roman"/>
        <family val="1"/>
      </rPr>
      <t>Total</t>
    </r>
  </si>
  <si>
    <t>OPERATIONAL CREDITORS (GOVERNMENT DUES)</t>
  </si>
  <si>
    <t>Sr. No</t>
  </si>
  <si>
    <t>Particular</t>
  </si>
  <si>
    <t>Amount Claimed(Rs.)</t>
  </si>
  <si>
    <t>Amount Admitted(Rs.)</t>
  </si>
  <si>
    <t>Related Party</t>
  </si>
  <si>
    <t>Amount of contingent claims</t>
  </si>
  <si>
    <t>Amount of claims rejected</t>
  </si>
  <si>
    <t>Amount of claims under verification</t>
  </si>
  <si>
    <t>Nature of Security Interest</t>
  </si>
  <si>
    <t>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</si>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</sst>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2409]dd\ mmmm\,\ yyyy;@"/>
  </numFmts>
  <fonts count="23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12"/>
      <name val="Times New Roman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name val="Palatino Linotype"/>
    </font>
    <font>
      <sz val="12"/>
      <name val="Times New Roman"/>
    </font>
    <font>
      <sz val="12"/>
      <name val="Times New Roman"/>
      <family val="1"/>
    </font>
    <font>
      <sz val="12"/>
      <name val="Palatino Linotype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4D4D4D"/>
      <name val="Times New Roman"/>
      <family val="1"/>
    </font>
    <font>
      <b/>
      <sz val="10"/>
      <name val="Times New Roman"/>
      <family val="1"/>
    </font>
    <font>
      <b/>
      <sz val="10"/>
      <color rgb="FFFFFFFF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164" fontId="2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6"/>
    </xf>
    <xf numFmtId="0" fontId="4" fillId="0" borderId="1" xfId="0" applyFont="1" applyBorder="1" applyAlignment="1">
      <alignment horizontal="left" vertical="top" wrapText="1" indent="3"/>
    </xf>
    <xf numFmtId="0" fontId="3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164" fontId="6" fillId="0" borderId="1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164" fontId="6" fillId="0" borderId="1" xfId="1" applyNumberFormat="1" applyFont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center" vertical="top" shrinkToFit="1"/>
    </xf>
    <xf numFmtId="164" fontId="9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165" fontId="13" fillId="0" borderId="2" xfId="0" applyNumberFormat="1" applyFont="1" applyBorder="1" applyAlignment="1">
      <alignment horizontal="left" vertical="top"/>
    </xf>
    <xf numFmtId="165" fontId="11" fillId="0" borderId="3" xfId="0" applyNumberFormat="1" applyFont="1" applyBorder="1" applyAlignment="1">
      <alignment horizontal="left" vertical="top"/>
    </xf>
    <xf numFmtId="165" fontId="11" fillId="0" borderId="4" xfId="0" applyNumberFormat="1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 wrapText="1" indent="1"/>
    </xf>
    <xf numFmtId="0" fontId="12" fillId="3" borderId="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 indent="1"/>
    </xf>
    <xf numFmtId="0" fontId="12" fillId="3" borderId="6" xfId="0" applyFont="1" applyFill="1" applyBorder="1" applyAlignment="1">
      <alignment horizontal="left" vertical="top" wrapText="1" indent="2"/>
    </xf>
    <xf numFmtId="0" fontId="12" fillId="3" borderId="6" xfId="0" applyFont="1" applyFill="1" applyBorder="1" applyAlignment="1">
      <alignment horizontal="left" vertical="top" wrapText="1" indent="1"/>
    </xf>
    <xf numFmtId="0" fontId="11" fillId="3" borderId="1" xfId="0" applyFont="1" applyFill="1" applyBorder="1" applyAlignment="1">
      <alignment horizontal="left" wrapText="1"/>
    </xf>
    <xf numFmtId="1" fontId="11" fillId="0" borderId="1" xfId="0" applyNumberFormat="1" applyFont="1" applyBorder="1" applyAlignment="1">
      <alignment horizontal="center" vertical="top" shrinkToFit="1"/>
    </xf>
    <xf numFmtId="0" fontId="13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top" shrinkToFit="1"/>
    </xf>
    <xf numFmtId="164" fontId="13" fillId="0" borderId="1" xfId="1" applyNumberFormat="1" applyFont="1" applyBorder="1" applyAlignment="1">
      <alignment horizontal="left" vertical="top" wrapText="1" indent="1"/>
    </xf>
    <xf numFmtId="164" fontId="13" fillId="0" borderId="1" xfId="0" applyNumberFormat="1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2"/>
    </xf>
    <xf numFmtId="10" fontId="11" fillId="0" borderId="1" xfId="0" applyNumberFormat="1" applyFont="1" applyBorder="1" applyAlignment="1">
      <alignment horizontal="center" vertical="top" shrinkToFit="1"/>
    </xf>
    <xf numFmtId="1" fontId="11" fillId="0" borderId="1" xfId="0" applyNumberFormat="1" applyFont="1" applyBorder="1" applyAlignment="1">
      <alignment horizontal="left" vertical="top" indent="2" shrinkToFi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 indent="1"/>
    </xf>
    <xf numFmtId="10" fontId="14" fillId="0" borderId="1" xfId="0" applyNumberFormat="1" applyFont="1" applyBorder="1" applyAlignment="1">
      <alignment horizontal="center" vertical="top" shrinkToFit="1"/>
    </xf>
    <xf numFmtId="0" fontId="13" fillId="0" borderId="1" xfId="0" applyFont="1" applyBorder="1" applyAlignment="1">
      <alignment horizontal="right" vertical="top" wrapText="1" indent="1"/>
    </xf>
    <xf numFmtId="164" fontId="13" fillId="0" borderId="1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left" vertical="top"/>
    </xf>
    <xf numFmtId="164" fontId="15" fillId="0" borderId="0" xfId="1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164" fontId="15" fillId="4" borderId="0" xfId="1" applyNumberFormat="1" applyFont="1" applyFill="1" applyAlignment="1">
      <alignment horizontal="left" vertical="top"/>
    </xf>
    <xf numFmtId="164" fontId="15" fillId="0" borderId="0" xfId="0" applyNumberFormat="1" applyFont="1" applyAlignment="1">
      <alignment horizontal="left" vertical="top"/>
    </xf>
    <xf numFmtId="43" fontId="15" fillId="0" borderId="0" xfId="0" applyNumberFormat="1" applyFont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164" fontId="15" fillId="0" borderId="1" xfId="1" applyNumberFormat="1" applyFont="1" applyBorder="1" applyAlignment="1">
      <alignment horizontal="left" vertical="center" wrapText="1"/>
    </xf>
    <xf numFmtId="164" fontId="15" fillId="4" borderId="0" xfId="0" applyNumberFormat="1" applyFont="1" applyFill="1" applyAlignment="1">
      <alignment horizontal="left" vertical="top"/>
    </xf>
    <xf numFmtId="164" fontId="15" fillId="2" borderId="1" xfId="1" applyNumberFormat="1" applyFont="1" applyFill="1" applyBorder="1" applyAlignment="1">
      <alignment horizontal="left" wrapText="1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7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right" vertical="top" wrapText="1" indent="3"/>
    </xf>
    <xf numFmtId="1" fontId="15" fillId="0" borderId="1" xfId="0" applyNumberFormat="1" applyFont="1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top" wrapText="1"/>
    </xf>
    <xf numFmtId="164" fontId="15" fillId="0" borderId="1" xfId="1" applyNumberFormat="1" applyFont="1" applyBorder="1" applyAlignment="1">
      <alignment horizontal="left" vertical="top" indent="3" shrinkToFit="1"/>
    </xf>
    <xf numFmtId="0" fontId="10" fillId="0" borderId="1" xfId="0" applyFont="1" applyBorder="1" applyAlignment="1">
      <alignment horizontal="left" vertical="top" wrapText="1"/>
    </xf>
    <xf numFmtId="164" fontId="15" fillId="0" borderId="1" xfId="1" applyNumberFormat="1" applyFont="1" applyBorder="1" applyAlignment="1">
      <alignment horizontal="center" vertical="top" shrinkToFit="1"/>
    </xf>
    <xf numFmtId="164" fontId="15" fillId="0" borderId="1" xfId="1" applyNumberFormat="1" applyFont="1" applyBorder="1" applyAlignment="1">
      <alignment horizontal="right" vertical="top" indent="3" shrinkToFit="1"/>
    </xf>
    <xf numFmtId="164" fontId="15" fillId="0" borderId="1" xfId="1" applyNumberFormat="1" applyFont="1" applyBorder="1" applyAlignment="1">
      <alignment horizontal="right" vertical="top" indent="1" shrinkToFit="1"/>
    </xf>
    <xf numFmtId="164" fontId="15" fillId="0" borderId="1" xfId="1" applyNumberFormat="1" applyFont="1" applyBorder="1" applyAlignment="1">
      <alignment horizontal="right" vertical="top" indent="2" shrinkToFit="1"/>
    </xf>
    <xf numFmtId="164" fontId="15" fillId="0" borderId="1" xfId="1" applyNumberFormat="1" applyFont="1" applyBorder="1" applyAlignment="1">
      <alignment horizontal="left" vertical="top" indent="2" shrinkToFit="1"/>
    </xf>
    <xf numFmtId="164" fontId="19" fillId="2" borderId="1" xfId="1" applyNumberFormat="1" applyFont="1" applyFill="1" applyBorder="1" applyAlignment="1">
      <alignment horizontal="center" vertical="top" shrinkToFit="1"/>
    </xf>
    <xf numFmtId="164" fontId="19" fillId="2" borderId="1" xfId="1" applyNumberFormat="1" applyFont="1" applyFill="1" applyBorder="1" applyAlignment="1">
      <alignment horizontal="right" vertical="top" indent="2" shrinkToFit="1"/>
    </xf>
    <xf numFmtId="0" fontId="15" fillId="0" borderId="1" xfId="0" applyFont="1" applyBorder="1" applyAlignment="1">
      <alignment horizontal="left" wrapText="1"/>
    </xf>
    <xf numFmtId="165" fontId="20" fillId="0" borderId="3" xfId="0" applyNumberFormat="1" applyFont="1" applyBorder="1" applyAlignment="1">
      <alignment horizontal="left" vertical="top"/>
    </xf>
    <xf numFmtId="165" fontId="20" fillId="0" borderId="4" xfId="0" applyNumberFormat="1" applyFont="1" applyBorder="1" applyAlignment="1">
      <alignment horizontal="left" vertical="top"/>
    </xf>
    <xf numFmtId="165" fontId="20" fillId="0" borderId="2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1" xfId="0" applyFont="1" applyBorder="1" applyAlignment="1">
      <alignment horizontal="left" vertical="top" wrapText="1" indent="1"/>
    </xf>
    <xf numFmtId="0" fontId="17" fillId="0" borderId="1" xfId="0" applyFont="1" applyBorder="1" applyAlignment="1">
      <alignment horizontal="left" vertical="top" wrapText="1" indent="6"/>
    </xf>
    <xf numFmtId="0" fontId="17" fillId="0" borderId="1" xfId="0" applyFont="1" applyBorder="1" applyAlignment="1">
      <alignment horizontal="left" vertical="top" wrapText="1" indent="3"/>
    </xf>
    <xf numFmtId="0" fontId="17" fillId="0" borderId="1" xfId="0" applyFont="1" applyBorder="1" applyAlignment="1">
      <alignment horizontal="left" vertical="top" wrapText="1" indent="2"/>
    </xf>
    <xf numFmtId="0" fontId="17" fillId="0" borderId="1" xfId="0" applyFont="1" applyBorder="1" applyAlignment="1">
      <alignment horizontal="center" vertical="top" wrapText="1"/>
    </xf>
    <xf numFmtId="1" fontId="21" fillId="0" borderId="1" xfId="0" applyNumberFormat="1" applyFont="1" applyBorder="1" applyAlignment="1">
      <alignment horizontal="center" vertical="top" shrinkToFit="1"/>
    </xf>
    <xf numFmtId="164" fontId="22" fillId="0" borderId="1" xfId="1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164" fontId="17" fillId="0" borderId="1" xfId="1" applyNumberFormat="1" applyFont="1" applyBorder="1" applyAlignment="1">
      <alignment horizontal="right" vertical="top" wrapText="1"/>
    </xf>
    <xf numFmtId="0" fontId="17" fillId="0" borderId="2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15" fillId="0" borderId="1" xfId="0" applyFont="1" applyBorder="1" applyAlignment="1">
      <alignment horizontal="left"/>
    </xf>
    <xf numFmtId="165" fontId="10" fillId="0" borderId="2" xfId="0" applyNumberFormat="1" applyFont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 indent="4"/>
    </xf>
    <xf numFmtId="0" fontId="17" fillId="2" borderId="4" xfId="0" applyFont="1" applyFill="1" applyBorder="1" applyAlignment="1">
      <alignment horizontal="left" vertical="top" wrapText="1" indent="4"/>
    </xf>
    <xf numFmtId="0" fontId="17" fillId="2" borderId="2" xfId="0" applyFont="1" applyFill="1" applyBorder="1" applyAlignment="1">
      <alignment horizontal="left" vertical="top" wrapText="1" indent="6"/>
    </xf>
    <xf numFmtId="0" fontId="17" fillId="2" borderId="4" xfId="0" applyFont="1" applyFill="1" applyBorder="1" applyAlignment="1">
      <alignment horizontal="left" vertical="top" wrapText="1" indent="6"/>
    </xf>
    <xf numFmtId="0" fontId="12" fillId="3" borderId="2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 indent="2"/>
    </xf>
    <xf numFmtId="0" fontId="12" fillId="3" borderId="4" xfId="0" applyFont="1" applyFill="1" applyBorder="1" applyAlignment="1">
      <alignment horizontal="left" vertical="top" wrapText="1" indent="2"/>
    </xf>
    <xf numFmtId="0" fontId="12" fillId="3" borderId="2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7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H14" sqref="H14"/>
    </sheetView>
  </sheetViews>
  <sheetFormatPr defaultRowHeight="13" x14ac:dyDescent="0.3"/>
  <cols>
    <col min="1" max="1" width="18.69921875" style="65" customWidth="1"/>
    <col min="2" max="2" width="17.296875" style="65" customWidth="1"/>
    <col min="3" max="4" width="18.69921875" style="65" customWidth="1"/>
    <col min="5" max="5" width="22" style="65" customWidth="1"/>
    <col min="6" max="6" width="20.8984375" style="65" customWidth="1"/>
    <col min="7" max="7" width="17.296875" style="65" customWidth="1"/>
    <col min="8" max="10" width="16.19921875" style="65" customWidth="1"/>
    <col min="11" max="12" width="8.796875" style="65"/>
    <col min="13" max="14" width="18.19921875" style="66" customWidth="1"/>
    <col min="15" max="15" width="18.3984375" style="66" customWidth="1"/>
    <col min="16" max="16" width="15" style="65" bestFit="1" customWidth="1"/>
    <col min="17" max="17" width="12.09765625" style="65" bestFit="1" customWidth="1"/>
    <col min="18" max="16384" width="8.796875" style="65"/>
  </cols>
  <sheetData>
    <row r="1" spans="1:17" x14ac:dyDescent="0.3">
      <c r="A1" s="75" t="s">
        <v>73</v>
      </c>
      <c r="B1" s="76"/>
      <c r="C1" s="76"/>
      <c r="D1" s="76"/>
      <c r="E1" s="76"/>
      <c r="F1" s="76"/>
      <c r="G1" s="76"/>
      <c r="H1" s="76"/>
      <c r="I1" s="76"/>
      <c r="J1" s="77"/>
    </row>
    <row r="2" spans="1:17" x14ac:dyDescent="0.3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7" x14ac:dyDescent="0.3">
      <c r="A3" s="113" t="s">
        <v>83</v>
      </c>
      <c r="B3" s="114"/>
      <c r="C3" s="114"/>
      <c r="D3" s="114"/>
      <c r="E3" s="114"/>
      <c r="F3" s="114"/>
      <c r="G3" s="114"/>
      <c r="H3" s="114"/>
      <c r="I3" s="114"/>
      <c r="J3" s="115"/>
      <c r="M3" s="68">
        <v>300086201.00999999</v>
      </c>
      <c r="N3" s="66">
        <v>295345872.74000001</v>
      </c>
      <c r="O3" s="66">
        <v>2145895.7599999998</v>
      </c>
      <c r="P3" s="69">
        <f>M3+N3+O3</f>
        <v>597577969.50999999</v>
      </c>
    </row>
    <row r="4" spans="1:17" x14ac:dyDescent="0.3">
      <c r="A4" s="116" t="s">
        <v>84</v>
      </c>
      <c r="B4" s="116" t="s">
        <v>85</v>
      </c>
      <c r="C4" s="118" t="s">
        <v>86</v>
      </c>
      <c r="D4" s="119"/>
      <c r="E4" s="120" t="s">
        <v>87</v>
      </c>
      <c r="F4" s="121"/>
      <c r="G4" s="116" t="s">
        <v>88</v>
      </c>
      <c r="H4" s="116" t="s">
        <v>89</v>
      </c>
      <c r="I4" s="116" t="s">
        <v>90</v>
      </c>
      <c r="J4" s="116" t="s">
        <v>91</v>
      </c>
      <c r="M4" s="66">
        <v>3266556</v>
      </c>
      <c r="N4" s="66">
        <v>2589439</v>
      </c>
      <c r="O4" s="66">
        <v>62163.24</v>
      </c>
      <c r="P4" s="69">
        <f>M4+N4+O4</f>
        <v>5918158.2400000002</v>
      </c>
      <c r="Q4" s="70">
        <f>P4-6218158.24</f>
        <v>-300000</v>
      </c>
    </row>
    <row r="5" spans="1:17" x14ac:dyDescent="0.3">
      <c r="A5" s="117"/>
      <c r="B5" s="117"/>
      <c r="C5" s="78" t="s">
        <v>92</v>
      </c>
      <c r="D5" s="78" t="s">
        <v>93</v>
      </c>
      <c r="E5" s="78" t="s">
        <v>92</v>
      </c>
      <c r="F5" s="79" t="s">
        <v>93</v>
      </c>
      <c r="G5" s="117"/>
      <c r="H5" s="117"/>
      <c r="I5" s="117"/>
      <c r="J5" s="117"/>
      <c r="M5" s="66">
        <v>2105882</v>
      </c>
      <c r="N5" s="66">
        <v>1324242</v>
      </c>
      <c r="O5" s="66">
        <v>18398.240000000002</v>
      </c>
      <c r="P5" s="69">
        <f t="shared" ref="P5:P11" si="0">M5+N5+O5</f>
        <v>3448522.24</v>
      </c>
    </row>
    <row r="6" spans="1:17" ht="39" x14ac:dyDescent="0.3">
      <c r="A6" s="80">
        <v>1</v>
      </c>
      <c r="B6" s="81" t="s">
        <v>74</v>
      </c>
      <c r="C6" s="71"/>
      <c r="D6" s="80">
        <v>0</v>
      </c>
      <c r="E6" s="80">
        <v>0</v>
      </c>
      <c r="F6" s="82">
        <f>D6</f>
        <v>0</v>
      </c>
      <c r="G6" s="71"/>
      <c r="H6" s="71"/>
      <c r="I6" s="71"/>
      <c r="J6" s="81" t="s">
        <v>1</v>
      </c>
      <c r="M6" s="66">
        <v>54298765.880000003</v>
      </c>
      <c r="N6" s="66">
        <v>42386185</v>
      </c>
      <c r="O6" s="66">
        <v>103864.24</v>
      </c>
      <c r="P6" s="69">
        <f t="shared" si="0"/>
        <v>96788815.11999999</v>
      </c>
    </row>
    <row r="7" spans="1:17" ht="26" x14ac:dyDescent="0.3">
      <c r="A7" s="80">
        <v>2</v>
      </c>
      <c r="B7" s="83" t="s">
        <v>75</v>
      </c>
      <c r="C7" s="72"/>
      <c r="D7" s="84">
        <f>88200+6685+956+338+600+1000</f>
        <v>97779</v>
      </c>
      <c r="E7" s="84">
        <v>0</v>
      </c>
      <c r="F7" s="84">
        <f>D7</f>
        <v>97779</v>
      </c>
      <c r="G7" s="72"/>
      <c r="H7" s="72"/>
      <c r="I7" s="72"/>
      <c r="J7" s="81" t="s">
        <v>1</v>
      </c>
      <c r="M7" s="66">
        <v>22862666</v>
      </c>
      <c r="N7" s="66">
        <v>16852646</v>
      </c>
      <c r="O7" s="66">
        <v>611.24</v>
      </c>
      <c r="P7" s="69">
        <f t="shared" si="0"/>
        <v>39715923.240000002</v>
      </c>
    </row>
    <row r="8" spans="1:17" ht="26" x14ac:dyDescent="0.3">
      <c r="A8" s="80">
        <v>3</v>
      </c>
      <c r="B8" s="83" t="s">
        <v>76</v>
      </c>
      <c r="C8" s="84">
        <v>1</v>
      </c>
      <c r="D8" s="84">
        <f>P11</f>
        <v>810401302.07000005</v>
      </c>
      <c r="E8" s="84">
        <v>1</v>
      </c>
      <c r="F8" s="85">
        <f>D8</f>
        <v>810401302.07000005</v>
      </c>
      <c r="G8" s="84">
        <v>0</v>
      </c>
      <c r="H8" s="84">
        <v>0</v>
      </c>
      <c r="I8" s="86">
        <v>0</v>
      </c>
      <c r="J8" s="81" t="s">
        <v>0</v>
      </c>
      <c r="M8" s="66">
        <v>13888773</v>
      </c>
      <c r="N8" s="66">
        <v>9120074</v>
      </c>
      <c r="O8" s="66">
        <v>611.24</v>
      </c>
      <c r="P8" s="69">
        <f t="shared" si="0"/>
        <v>23009458.239999998</v>
      </c>
    </row>
    <row r="9" spans="1:17" ht="26" x14ac:dyDescent="0.3">
      <c r="A9" s="80">
        <v>4</v>
      </c>
      <c r="B9" s="83" t="s">
        <v>77</v>
      </c>
      <c r="C9" s="84">
        <v>0</v>
      </c>
      <c r="D9" s="84">
        <v>0</v>
      </c>
      <c r="E9" s="84">
        <v>0</v>
      </c>
      <c r="F9" s="85">
        <v>0</v>
      </c>
      <c r="G9" s="84">
        <v>0</v>
      </c>
      <c r="H9" s="84">
        <v>0</v>
      </c>
      <c r="I9" s="87">
        <v>0</v>
      </c>
      <c r="J9" s="81" t="s">
        <v>1</v>
      </c>
      <c r="M9" s="66">
        <v>6438768</v>
      </c>
      <c r="N9" s="66">
        <v>4155800</v>
      </c>
      <c r="O9" s="66">
        <v>611.24</v>
      </c>
      <c r="P9" s="69">
        <f t="shared" si="0"/>
        <v>10595179.24</v>
      </c>
    </row>
    <row r="10" spans="1:17" ht="39" x14ac:dyDescent="0.3">
      <c r="A10" s="80">
        <v>5</v>
      </c>
      <c r="B10" s="81" t="s">
        <v>78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1" t="s">
        <v>1</v>
      </c>
      <c r="M10" s="66">
        <v>19996140</v>
      </c>
      <c r="N10" s="66">
        <v>13161937</v>
      </c>
      <c r="O10" s="66">
        <v>189199.24</v>
      </c>
      <c r="P10" s="69">
        <f t="shared" si="0"/>
        <v>33347276.239999998</v>
      </c>
    </row>
    <row r="11" spans="1:17" ht="39" x14ac:dyDescent="0.3">
      <c r="A11" s="80">
        <v>6</v>
      </c>
      <c r="B11" s="81" t="s">
        <v>79</v>
      </c>
      <c r="C11" s="84">
        <v>0</v>
      </c>
      <c r="D11" s="84">
        <v>0</v>
      </c>
      <c r="E11" s="84">
        <v>0</v>
      </c>
      <c r="F11" s="85">
        <v>0</v>
      </c>
      <c r="G11" s="84">
        <v>0</v>
      </c>
      <c r="H11" s="84">
        <v>0</v>
      </c>
      <c r="I11" s="88">
        <v>0</v>
      </c>
      <c r="J11" s="81" t="s">
        <v>1</v>
      </c>
      <c r="L11" s="65" t="s">
        <v>2</v>
      </c>
      <c r="M11" s="3">
        <f>SUM(M3:M10)</f>
        <v>422943751.88999999</v>
      </c>
      <c r="N11" s="3">
        <f t="shared" ref="N11" si="1">SUM(N3:N10)</f>
        <v>384936195.74000001</v>
      </c>
      <c r="O11" s="3">
        <f>SUM(O3:O10)</f>
        <v>2521354.4400000013</v>
      </c>
      <c r="P11" s="73">
        <f t="shared" si="0"/>
        <v>810401302.07000005</v>
      </c>
      <c r="Q11" s="70">
        <f>P11-810701302.62</f>
        <v>-300000.54999995232</v>
      </c>
    </row>
    <row r="12" spans="1:17" ht="39" x14ac:dyDescent="0.3">
      <c r="A12" s="80">
        <v>7</v>
      </c>
      <c r="B12" s="81" t="s">
        <v>80</v>
      </c>
      <c r="C12" s="84">
        <v>1</v>
      </c>
      <c r="D12" s="84">
        <f>'Annexure 2'!D8</f>
        <v>179124</v>
      </c>
      <c r="E12" s="84">
        <v>1</v>
      </c>
      <c r="F12" s="85">
        <f>D12</f>
        <v>179124</v>
      </c>
      <c r="G12" s="84">
        <v>0</v>
      </c>
      <c r="H12" s="84">
        <v>0</v>
      </c>
      <c r="I12" s="87">
        <v>0</v>
      </c>
      <c r="J12" s="81" t="s">
        <v>39</v>
      </c>
      <c r="P12" s="70">
        <f>P11-Q4</f>
        <v>810701302.07000005</v>
      </c>
      <c r="Q12" s="69">
        <f>P11-810205624</f>
        <v>195678.07000005245</v>
      </c>
    </row>
    <row r="13" spans="1:17" ht="65" x14ac:dyDescent="0.3">
      <c r="A13" s="80">
        <v>8</v>
      </c>
      <c r="B13" s="81" t="s">
        <v>81</v>
      </c>
      <c r="C13" s="84">
        <v>0</v>
      </c>
      <c r="D13" s="84">
        <v>0</v>
      </c>
      <c r="E13" s="84">
        <v>0</v>
      </c>
      <c r="F13" s="85">
        <v>0</v>
      </c>
      <c r="G13" s="84">
        <v>0</v>
      </c>
      <c r="H13" s="84">
        <v>0</v>
      </c>
      <c r="I13" s="87">
        <v>0</v>
      </c>
      <c r="J13" s="81" t="s">
        <v>1</v>
      </c>
      <c r="Q13" s="69">
        <f>P12-810205624</f>
        <v>495678.07000005245</v>
      </c>
    </row>
    <row r="14" spans="1:17" ht="65" x14ac:dyDescent="0.3">
      <c r="A14" s="80">
        <v>9</v>
      </c>
      <c r="B14" s="81" t="s">
        <v>82</v>
      </c>
      <c r="C14" s="84">
        <v>17</v>
      </c>
      <c r="D14" s="84">
        <f>'Annexure 3'!C25</f>
        <v>20500369</v>
      </c>
      <c r="E14" s="84">
        <v>1</v>
      </c>
      <c r="F14" s="82">
        <f>'Annexure 3'!D25</f>
        <v>56369</v>
      </c>
      <c r="G14" s="84">
        <v>0</v>
      </c>
      <c r="H14" s="84">
        <f>'Annexure 3'!G25</f>
        <v>20444000</v>
      </c>
      <c r="I14" s="87">
        <v>0</v>
      </c>
      <c r="J14" s="81" t="s">
        <v>40</v>
      </c>
    </row>
    <row r="15" spans="1:17" x14ac:dyDescent="0.3">
      <c r="A15" s="111" t="s">
        <v>94</v>
      </c>
      <c r="B15" s="112"/>
      <c r="C15" s="89">
        <f>SUM(C8:C14)</f>
        <v>19</v>
      </c>
      <c r="D15" s="90">
        <f t="shared" ref="D15:I15" si="2">SUM(D8:D14)</f>
        <v>831080795.07000005</v>
      </c>
      <c r="E15" s="90">
        <f t="shared" si="2"/>
        <v>3</v>
      </c>
      <c r="F15" s="90">
        <f t="shared" si="2"/>
        <v>810636795.07000005</v>
      </c>
      <c r="G15" s="90">
        <f t="shared" si="2"/>
        <v>0</v>
      </c>
      <c r="H15" s="90">
        <f t="shared" si="2"/>
        <v>20444000</v>
      </c>
      <c r="I15" s="90">
        <f t="shared" si="2"/>
        <v>0</v>
      </c>
      <c r="J15" s="74"/>
    </row>
  </sheetData>
  <mergeCells count="10">
    <mergeCell ref="A15:B15"/>
    <mergeCell ref="A3:J3"/>
    <mergeCell ref="A4:A5"/>
    <mergeCell ref="B4:B5"/>
    <mergeCell ref="C4:D4"/>
    <mergeCell ref="E4:F4"/>
    <mergeCell ref="G4:G5"/>
    <mergeCell ref="H4:H5"/>
    <mergeCell ref="I4:I5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E0D3-9744-484B-B104-15B7CAB9CA04}">
  <dimension ref="A1:O15"/>
  <sheetViews>
    <sheetView zoomScale="172" zoomScaleNormal="172" workbookViewId="0">
      <selection activeCell="A2" sqref="A2:C2"/>
    </sheetView>
  </sheetViews>
  <sheetFormatPr defaultRowHeight="10.5" x14ac:dyDescent="0.3"/>
  <cols>
    <col min="1" max="1" width="6.3984375" style="23" customWidth="1"/>
    <col min="2" max="2" width="27.59765625" style="23" customWidth="1"/>
    <col min="3" max="3" width="8.69921875" style="23" customWidth="1"/>
    <col min="4" max="5" width="14.69921875" style="23" customWidth="1"/>
    <col min="6" max="6" width="20.5" style="23" bestFit="1" customWidth="1"/>
    <col min="7" max="7" width="15.59765625" style="23" customWidth="1"/>
    <col min="8" max="8" width="15.296875" style="23" customWidth="1"/>
    <col min="9" max="9" width="11.796875" style="23" customWidth="1"/>
    <col min="10" max="10" width="10.8984375" style="23" customWidth="1"/>
    <col min="11" max="11" width="8.3984375" style="23" customWidth="1"/>
    <col min="12" max="12" width="8.8984375" style="23" customWidth="1"/>
    <col min="13" max="13" width="10.8984375" style="23" customWidth="1"/>
    <col min="14" max="14" width="10.19921875" style="23" customWidth="1"/>
    <col min="15" max="15" width="48.3984375" style="23" customWidth="1"/>
    <col min="16" max="16384" width="8.796875" style="23"/>
  </cols>
  <sheetData>
    <row r="1" spans="1:15" x14ac:dyDescent="0.25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/>
    </row>
    <row r="2" spans="1:15" x14ac:dyDescent="0.25">
      <c r="A2" s="141" t="s">
        <v>41</v>
      </c>
      <c r="B2" s="142"/>
      <c r="C2" s="143"/>
      <c r="D2" s="26"/>
      <c r="E2" s="26"/>
      <c r="F2" s="27" t="s">
        <v>3</v>
      </c>
      <c r="G2" s="28"/>
      <c r="H2" s="28"/>
      <c r="I2" s="28"/>
      <c r="J2" s="28"/>
      <c r="K2" s="28"/>
      <c r="L2" s="28"/>
      <c r="M2" s="28"/>
      <c r="N2" s="28"/>
      <c r="O2" s="29"/>
    </row>
    <row r="3" spans="1:15" x14ac:dyDescent="0.25">
      <c r="A3" s="141" t="s">
        <v>42</v>
      </c>
      <c r="B3" s="142"/>
      <c r="C3" s="143"/>
      <c r="D3" s="26"/>
      <c r="E3" s="26"/>
      <c r="F3" s="30">
        <v>45894</v>
      </c>
      <c r="G3" s="31"/>
      <c r="H3" s="31"/>
      <c r="I3" s="31"/>
      <c r="J3" s="31"/>
      <c r="K3" s="31"/>
      <c r="L3" s="31"/>
      <c r="M3" s="31"/>
      <c r="N3" s="31"/>
      <c r="O3" s="32"/>
    </row>
    <row r="4" spans="1:15" x14ac:dyDescent="0.25">
      <c r="A4" s="141" t="s">
        <v>43</v>
      </c>
      <c r="B4" s="142"/>
      <c r="C4" s="143"/>
      <c r="D4" s="26"/>
      <c r="E4" s="26"/>
      <c r="F4" s="30">
        <v>46016</v>
      </c>
      <c r="G4" s="31"/>
      <c r="H4" s="31"/>
      <c r="I4" s="31"/>
      <c r="J4" s="31"/>
      <c r="K4" s="31"/>
      <c r="L4" s="31"/>
      <c r="M4" s="31"/>
      <c r="N4" s="31"/>
      <c r="O4" s="32"/>
    </row>
    <row r="5" spans="1:15" x14ac:dyDescent="0.3">
      <c r="A5" s="33" t="s">
        <v>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</row>
    <row r="6" spans="1:15" x14ac:dyDescent="0.3">
      <c r="A6" s="128"/>
      <c r="B6" s="128"/>
      <c r="C6" s="130" t="s">
        <v>45</v>
      </c>
      <c r="D6" s="131"/>
      <c r="E6" s="132" t="s">
        <v>46</v>
      </c>
      <c r="F6" s="133"/>
      <c r="G6" s="133"/>
      <c r="H6" s="133"/>
      <c r="I6" s="133"/>
      <c r="J6" s="134"/>
      <c r="K6" s="135" t="s">
        <v>47</v>
      </c>
      <c r="L6" s="137" t="s">
        <v>48</v>
      </c>
      <c r="M6" s="34"/>
      <c r="N6" s="34"/>
      <c r="O6" s="35"/>
    </row>
    <row r="7" spans="1:15" ht="21" x14ac:dyDescent="0.3">
      <c r="A7" s="129"/>
      <c r="B7" s="129"/>
      <c r="C7" s="37"/>
      <c r="D7" s="37"/>
      <c r="E7" s="37"/>
      <c r="F7" s="37"/>
      <c r="G7" s="37"/>
      <c r="H7" s="37"/>
      <c r="I7" s="37"/>
      <c r="J7" s="37"/>
      <c r="K7" s="136"/>
      <c r="L7" s="138"/>
      <c r="M7" s="38" t="s">
        <v>49</v>
      </c>
      <c r="N7" s="39" t="s">
        <v>50</v>
      </c>
      <c r="O7" s="139" t="s">
        <v>51</v>
      </c>
    </row>
    <row r="8" spans="1:15" ht="42" x14ac:dyDescent="0.3">
      <c r="A8" s="40" t="s">
        <v>52</v>
      </c>
      <c r="B8" s="41" t="s">
        <v>53</v>
      </c>
      <c r="C8" s="42" t="s">
        <v>54</v>
      </c>
      <c r="D8" s="42" t="s">
        <v>55</v>
      </c>
      <c r="E8" s="42" t="s">
        <v>56</v>
      </c>
      <c r="F8" s="42" t="s">
        <v>57</v>
      </c>
      <c r="G8" s="43" t="s">
        <v>58</v>
      </c>
      <c r="H8" s="42" t="s">
        <v>59</v>
      </c>
      <c r="I8" s="44" t="s">
        <v>60</v>
      </c>
      <c r="J8" s="45" t="s">
        <v>61</v>
      </c>
      <c r="K8" s="36"/>
      <c r="L8" s="46" t="s">
        <v>62</v>
      </c>
      <c r="M8" s="47" t="s">
        <v>63</v>
      </c>
      <c r="N8" s="47" t="s">
        <v>64</v>
      </c>
      <c r="O8" s="140"/>
    </row>
    <row r="9" spans="1:15" x14ac:dyDescent="0.25">
      <c r="A9" s="122" t="s">
        <v>65</v>
      </c>
      <c r="B9" s="12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26"/>
    </row>
    <row r="10" spans="1:15" x14ac:dyDescent="0.3">
      <c r="A10" s="49"/>
      <c r="B10" s="50"/>
      <c r="C10" s="51"/>
      <c r="D10" s="52"/>
      <c r="E10" s="53">
        <f>D10</f>
        <v>0</v>
      </c>
      <c r="F10" s="54"/>
      <c r="G10" s="54"/>
      <c r="H10" s="54"/>
      <c r="I10" s="55"/>
      <c r="J10" s="56"/>
      <c r="K10" s="57"/>
      <c r="L10" s="57"/>
      <c r="M10" s="49"/>
      <c r="N10" s="58"/>
      <c r="O10" s="59"/>
    </row>
    <row r="11" spans="1:15" x14ac:dyDescent="0.25">
      <c r="A11" s="124" t="s">
        <v>66</v>
      </c>
      <c r="B11" s="125"/>
      <c r="C11" s="126"/>
      <c r="D11" s="60">
        <f>SUM(D10)</f>
        <v>0</v>
      </c>
      <c r="E11" s="60">
        <f>SUM(E10)</f>
        <v>0</v>
      </c>
      <c r="F11" s="26"/>
      <c r="G11" s="26"/>
      <c r="H11" s="26"/>
      <c r="I11" s="61" t="s">
        <v>67</v>
      </c>
      <c r="J11" s="62"/>
      <c r="K11" s="63" t="s">
        <v>67</v>
      </c>
      <c r="L11" s="63" t="s">
        <v>67</v>
      </c>
      <c r="M11" s="63" t="s">
        <v>67</v>
      </c>
      <c r="N11" s="59">
        <f>SUM(N10)</f>
        <v>0</v>
      </c>
      <c r="O11" s="26"/>
    </row>
    <row r="12" spans="1:15" x14ac:dyDescent="0.25">
      <c r="A12" s="122" t="s">
        <v>68</v>
      </c>
      <c r="B12" s="127"/>
      <c r="C12" s="123"/>
      <c r="D12" s="64">
        <f>D11</f>
        <v>0</v>
      </c>
      <c r="E12" s="52">
        <f>E11</f>
        <v>0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49">
        <v>1</v>
      </c>
      <c r="B13" s="50" t="s">
        <v>4</v>
      </c>
      <c r="C13" s="51">
        <v>45019</v>
      </c>
      <c r="D13" s="52">
        <v>810401302.07000005</v>
      </c>
      <c r="E13" s="52">
        <f>D13</f>
        <v>810401302.07000005</v>
      </c>
      <c r="F13" s="54" t="s">
        <v>69</v>
      </c>
      <c r="G13" s="54" t="s">
        <v>70</v>
      </c>
      <c r="H13" s="54" t="s">
        <v>70</v>
      </c>
      <c r="I13" s="55" t="s">
        <v>70</v>
      </c>
      <c r="J13" s="56"/>
      <c r="K13" s="57">
        <v>0</v>
      </c>
      <c r="L13" s="57">
        <v>0</v>
      </c>
      <c r="M13" s="49">
        <v>0</v>
      </c>
      <c r="N13" s="58">
        <v>0</v>
      </c>
      <c r="O13" s="26"/>
    </row>
    <row r="14" spans="1:15" x14ac:dyDescent="0.25">
      <c r="A14" s="124" t="s">
        <v>71</v>
      </c>
      <c r="B14" s="125"/>
      <c r="C14" s="126"/>
      <c r="D14" s="26"/>
      <c r="E14" s="26"/>
      <c r="F14" s="26"/>
      <c r="G14" s="26"/>
      <c r="H14" s="26"/>
      <c r="I14" s="26"/>
      <c r="J14" s="26"/>
      <c r="K14" s="63" t="s">
        <v>67</v>
      </c>
      <c r="L14" s="63" t="s">
        <v>67</v>
      </c>
      <c r="M14" s="63" t="s">
        <v>67</v>
      </c>
      <c r="N14" s="63" t="s">
        <v>67</v>
      </c>
      <c r="O14" s="26"/>
    </row>
    <row r="15" spans="1:15" x14ac:dyDescent="0.25">
      <c r="A15" s="124" t="s">
        <v>72</v>
      </c>
      <c r="B15" s="125"/>
      <c r="C15" s="126"/>
      <c r="D15" s="60">
        <f>D11+D13</f>
        <v>810401302.07000005</v>
      </c>
      <c r="E15" s="60">
        <f>E11+E13</f>
        <v>810401302.07000005</v>
      </c>
      <c r="F15" s="26"/>
      <c r="G15" s="26"/>
      <c r="H15" s="26"/>
      <c r="I15" s="61" t="s">
        <v>67</v>
      </c>
      <c r="J15" s="62"/>
      <c r="K15" s="63" t="s">
        <v>67</v>
      </c>
      <c r="L15" s="63" t="s">
        <v>67</v>
      </c>
      <c r="M15" s="63" t="s">
        <v>67</v>
      </c>
      <c r="N15" s="61" t="s">
        <v>67</v>
      </c>
      <c r="O15" s="26"/>
    </row>
  </sheetData>
  <mergeCells count="16">
    <mergeCell ref="L6:L7"/>
    <mergeCell ref="O7:O8"/>
    <mergeCell ref="A4:C4"/>
    <mergeCell ref="A1:O1"/>
    <mergeCell ref="A2:C2"/>
    <mergeCell ref="A3:C3"/>
    <mergeCell ref="A6:A7"/>
    <mergeCell ref="B6:B7"/>
    <mergeCell ref="C6:D6"/>
    <mergeCell ref="E6:J6"/>
    <mergeCell ref="K6:K7"/>
    <mergeCell ref="A9:B9"/>
    <mergeCell ref="A11:C11"/>
    <mergeCell ref="A12:C12"/>
    <mergeCell ref="A14:C14"/>
    <mergeCell ref="A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C0C9-BFCB-4539-9029-9A0E43E666E0}">
  <dimension ref="A1:O8"/>
  <sheetViews>
    <sheetView workbookViewId="0">
      <selection activeCell="B16" sqref="B16"/>
    </sheetView>
  </sheetViews>
  <sheetFormatPr defaultRowHeight="16.5" customHeight="1" x14ac:dyDescent="0.3"/>
  <cols>
    <col min="1" max="1" width="8.69921875" style="65" customWidth="1"/>
    <col min="2" max="2" width="34" style="65" customWidth="1"/>
    <col min="3" max="4" width="21.296875" style="65" customWidth="1"/>
    <col min="5" max="5" width="17.296875" style="65" customWidth="1"/>
    <col min="6" max="6" width="17.09765625" style="65" customWidth="1"/>
    <col min="7" max="7" width="19.09765625" style="65" customWidth="1"/>
    <col min="8" max="9" width="20" style="65" customWidth="1"/>
    <col min="10" max="16384" width="8.796875" style="65"/>
  </cols>
  <sheetData>
    <row r="1" spans="1:15" ht="16.5" customHeight="1" x14ac:dyDescent="0.3">
      <c r="A1" s="149" t="s">
        <v>41</v>
      </c>
      <c r="B1" s="150"/>
      <c r="C1" s="151"/>
      <c r="D1" s="91"/>
      <c r="E1" s="91"/>
      <c r="F1" s="22" t="s">
        <v>3</v>
      </c>
      <c r="G1" s="92"/>
      <c r="H1" s="92"/>
      <c r="I1" s="92"/>
      <c r="J1" s="92"/>
      <c r="K1" s="92"/>
      <c r="L1" s="92"/>
      <c r="M1" s="92"/>
      <c r="N1" s="92"/>
      <c r="O1" s="93"/>
    </row>
    <row r="2" spans="1:15" ht="16.5" customHeight="1" x14ac:dyDescent="0.3">
      <c r="A2" s="149" t="s">
        <v>42</v>
      </c>
      <c r="B2" s="150"/>
      <c r="C2" s="151"/>
      <c r="D2" s="91"/>
      <c r="E2" s="91"/>
      <c r="F2" s="94">
        <v>45894</v>
      </c>
      <c r="G2" s="92"/>
      <c r="H2" s="92"/>
      <c r="I2" s="92"/>
      <c r="J2" s="92"/>
      <c r="K2" s="92"/>
      <c r="L2" s="92"/>
      <c r="M2" s="92"/>
      <c r="N2" s="92"/>
      <c r="O2" s="93"/>
    </row>
    <row r="3" spans="1:15" ht="16.5" customHeight="1" x14ac:dyDescent="0.3">
      <c r="A3" s="149" t="s">
        <v>43</v>
      </c>
      <c r="B3" s="150"/>
      <c r="C3" s="151"/>
      <c r="D3" s="91"/>
      <c r="E3" s="91"/>
      <c r="F3" s="94">
        <v>46016</v>
      </c>
    </row>
    <row r="4" spans="1:15" ht="16.5" customHeight="1" x14ac:dyDescent="0.3">
      <c r="A4" s="95" t="s">
        <v>73</v>
      </c>
    </row>
    <row r="5" spans="1:15" ht="16.5" customHeight="1" x14ac:dyDescent="0.3">
      <c r="A5" s="95" t="s">
        <v>95</v>
      </c>
    </row>
    <row r="6" spans="1:15" ht="26" x14ac:dyDescent="0.3">
      <c r="A6" s="96" t="s">
        <v>96</v>
      </c>
      <c r="B6" s="97" t="s">
        <v>97</v>
      </c>
      <c r="C6" s="98" t="s">
        <v>98</v>
      </c>
      <c r="D6" s="98" t="s">
        <v>99</v>
      </c>
      <c r="E6" s="99" t="s">
        <v>100</v>
      </c>
      <c r="F6" s="100" t="s">
        <v>101</v>
      </c>
      <c r="G6" s="100" t="s">
        <v>102</v>
      </c>
      <c r="H6" s="100" t="s">
        <v>103</v>
      </c>
      <c r="I6" s="99" t="s">
        <v>104</v>
      </c>
    </row>
    <row r="7" spans="1:15" ht="16.5" customHeight="1" x14ac:dyDescent="0.3">
      <c r="A7" s="101">
        <v>1</v>
      </c>
      <c r="B7" s="71" t="s">
        <v>15</v>
      </c>
      <c r="C7" s="102">
        <v>179124</v>
      </c>
      <c r="D7" s="102">
        <f>C7</f>
        <v>179124</v>
      </c>
      <c r="E7" s="103" t="s">
        <v>105</v>
      </c>
      <c r="F7" s="104" t="s">
        <v>67</v>
      </c>
      <c r="G7" s="104" t="s">
        <v>67</v>
      </c>
      <c r="H7" s="104" t="s">
        <v>67</v>
      </c>
      <c r="I7" s="104" t="s">
        <v>1</v>
      </c>
    </row>
    <row r="8" spans="1:15" ht="16.5" customHeight="1" x14ac:dyDescent="0.3">
      <c r="A8" s="147" t="s">
        <v>106</v>
      </c>
      <c r="B8" s="148"/>
      <c r="C8" s="105">
        <f>SUM(C7:C7)</f>
        <v>179124</v>
      </c>
      <c r="D8" s="105">
        <f>SUM(D7:D7)</f>
        <v>179124</v>
      </c>
      <c r="E8" s="91"/>
      <c r="F8" s="91"/>
      <c r="G8" s="91"/>
      <c r="H8" s="91"/>
      <c r="I8" s="91"/>
    </row>
  </sheetData>
  <mergeCells count="4">
    <mergeCell ref="A8:B8"/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CF0F0-57EC-4EB0-AB83-9D6DAE1F9C9B}">
  <dimension ref="A1:I25"/>
  <sheetViews>
    <sheetView topLeftCell="A13" workbookViewId="0">
      <selection activeCell="C2" sqref="C2"/>
    </sheetView>
  </sheetViews>
  <sheetFormatPr defaultRowHeight="13" x14ac:dyDescent="0.3"/>
  <cols>
    <col min="1" max="1" width="8.69921875" customWidth="1"/>
    <col min="2" max="2" width="34" customWidth="1"/>
    <col min="3" max="4" width="21.296875" customWidth="1"/>
    <col min="5" max="5" width="17.296875" customWidth="1"/>
    <col min="6" max="6" width="17.09765625" customWidth="1"/>
    <col min="7" max="7" width="19.09765625" customWidth="1"/>
    <col min="8" max="9" width="20" customWidth="1"/>
  </cols>
  <sheetData>
    <row r="1" spans="1:9" x14ac:dyDescent="0.3">
      <c r="A1" s="106" t="s">
        <v>41</v>
      </c>
      <c r="B1" s="107"/>
      <c r="C1" s="108"/>
      <c r="D1" s="109"/>
      <c r="E1" s="109"/>
      <c r="F1" s="22" t="s">
        <v>3</v>
      </c>
    </row>
    <row r="2" spans="1:9" x14ac:dyDescent="0.3">
      <c r="A2" s="106" t="s">
        <v>42</v>
      </c>
      <c r="B2" s="107"/>
      <c r="C2" s="108"/>
      <c r="D2" s="109"/>
      <c r="E2" s="109"/>
      <c r="F2" s="110">
        <v>45894</v>
      </c>
    </row>
    <row r="3" spans="1:9" x14ac:dyDescent="0.3">
      <c r="A3" s="106" t="s">
        <v>43</v>
      </c>
      <c r="B3" s="107"/>
      <c r="C3" s="108"/>
      <c r="D3" s="109"/>
      <c r="E3" s="109"/>
      <c r="F3" s="110">
        <v>46016</v>
      </c>
    </row>
    <row r="5" spans="1:9" ht="15" x14ac:dyDescent="0.3">
      <c r="A5" s="4" t="s">
        <v>5</v>
      </c>
    </row>
    <row r="6" spans="1:9" ht="15" x14ac:dyDescent="0.3">
      <c r="A6" s="15" t="s">
        <v>21</v>
      </c>
    </row>
    <row r="7" spans="1:9" ht="53.25" customHeight="1" x14ac:dyDescent="0.3">
      <c r="A7" s="5" t="s">
        <v>6</v>
      </c>
      <c r="B7" s="6" t="s">
        <v>7</v>
      </c>
      <c r="C7" s="7" t="s">
        <v>8</v>
      </c>
      <c r="D7" s="7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8" t="s">
        <v>14</v>
      </c>
    </row>
    <row r="8" spans="1:9" ht="39" customHeight="1" x14ac:dyDescent="0.3">
      <c r="A8" s="10">
        <v>1</v>
      </c>
      <c r="B8" s="1" t="s">
        <v>19</v>
      </c>
      <c r="C8" s="11">
        <v>56369</v>
      </c>
      <c r="D8" s="11">
        <f>C8</f>
        <v>56369</v>
      </c>
      <c r="E8" s="12" t="s">
        <v>16</v>
      </c>
      <c r="F8" s="13" t="s">
        <v>17</v>
      </c>
      <c r="G8" s="13" t="s">
        <v>17</v>
      </c>
      <c r="H8" s="13" t="s">
        <v>17</v>
      </c>
      <c r="I8" s="13" t="s">
        <v>18</v>
      </c>
    </row>
    <row r="9" spans="1:9" ht="39" customHeight="1" x14ac:dyDescent="0.3">
      <c r="A9" s="10">
        <v>2</v>
      </c>
      <c r="B9" s="16" t="s">
        <v>22</v>
      </c>
      <c r="C9" s="11">
        <v>100000</v>
      </c>
      <c r="D9" s="17" t="s">
        <v>23</v>
      </c>
      <c r="E9" s="12" t="s">
        <v>16</v>
      </c>
      <c r="F9" s="13" t="s">
        <v>17</v>
      </c>
      <c r="G9" s="18">
        <f>C9</f>
        <v>100000</v>
      </c>
      <c r="H9" s="13" t="s">
        <v>17</v>
      </c>
      <c r="I9" s="13" t="s">
        <v>1</v>
      </c>
    </row>
    <row r="10" spans="1:9" ht="39" customHeight="1" x14ac:dyDescent="0.3">
      <c r="A10" s="19">
        <v>3</v>
      </c>
      <c r="B10" s="20" t="s">
        <v>24</v>
      </c>
      <c r="C10" s="16">
        <v>250000</v>
      </c>
      <c r="D10" s="17" t="s">
        <v>23</v>
      </c>
      <c r="E10" s="12" t="s">
        <v>16</v>
      </c>
      <c r="F10" s="13" t="s">
        <v>17</v>
      </c>
      <c r="G10" s="18">
        <f t="shared" ref="G10:G24" si="0">C10</f>
        <v>250000</v>
      </c>
      <c r="H10" s="13" t="s">
        <v>17</v>
      </c>
      <c r="I10" s="21" t="s">
        <v>1</v>
      </c>
    </row>
    <row r="11" spans="1:9" ht="39" customHeight="1" x14ac:dyDescent="0.3">
      <c r="A11" s="19">
        <f>A10+1</f>
        <v>4</v>
      </c>
      <c r="B11" s="20" t="s">
        <v>25</v>
      </c>
      <c r="C11" s="16">
        <v>40000</v>
      </c>
      <c r="D11" s="17" t="s">
        <v>23</v>
      </c>
      <c r="E11" s="12" t="s">
        <v>16</v>
      </c>
      <c r="F11" s="13" t="s">
        <v>17</v>
      </c>
      <c r="G11" s="18">
        <f t="shared" si="0"/>
        <v>40000</v>
      </c>
      <c r="H11" s="13" t="s">
        <v>17</v>
      </c>
      <c r="I11" s="21" t="s">
        <v>1</v>
      </c>
    </row>
    <row r="12" spans="1:9" ht="39" customHeight="1" x14ac:dyDescent="0.3">
      <c r="A12" s="19">
        <f t="shared" ref="A12:A24" si="1">A11+1</f>
        <v>5</v>
      </c>
      <c r="B12" s="20" t="s">
        <v>26</v>
      </c>
      <c r="C12" s="16">
        <f>130000+115000+133000</f>
        <v>378000</v>
      </c>
      <c r="D12" s="17" t="s">
        <v>23</v>
      </c>
      <c r="E12" s="12" t="s">
        <v>16</v>
      </c>
      <c r="F12" s="13" t="s">
        <v>17</v>
      </c>
      <c r="G12" s="18">
        <f t="shared" si="0"/>
        <v>378000</v>
      </c>
      <c r="H12" s="13" t="s">
        <v>17</v>
      </c>
      <c r="I12" s="21" t="s">
        <v>1</v>
      </c>
    </row>
    <row r="13" spans="1:9" ht="39" customHeight="1" x14ac:dyDescent="0.3">
      <c r="A13" s="19">
        <f t="shared" si="1"/>
        <v>6</v>
      </c>
      <c r="B13" s="20" t="s">
        <v>27</v>
      </c>
      <c r="C13" s="16">
        <v>131000</v>
      </c>
      <c r="D13" s="17" t="s">
        <v>23</v>
      </c>
      <c r="E13" s="12" t="s">
        <v>16</v>
      </c>
      <c r="F13" s="13" t="s">
        <v>17</v>
      </c>
      <c r="G13" s="18">
        <f t="shared" si="0"/>
        <v>131000</v>
      </c>
      <c r="H13" s="13" t="s">
        <v>17</v>
      </c>
      <c r="I13" s="21" t="s">
        <v>1</v>
      </c>
    </row>
    <row r="14" spans="1:9" ht="39" customHeight="1" x14ac:dyDescent="0.3">
      <c r="A14" s="19">
        <f t="shared" si="1"/>
        <v>7</v>
      </c>
      <c r="B14" s="20" t="s">
        <v>28</v>
      </c>
      <c r="C14" s="16">
        <v>1800000</v>
      </c>
      <c r="D14" s="17" t="s">
        <v>23</v>
      </c>
      <c r="E14" s="12" t="s">
        <v>16</v>
      </c>
      <c r="F14" s="13" t="s">
        <v>17</v>
      </c>
      <c r="G14" s="18">
        <f t="shared" si="0"/>
        <v>1800000</v>
      </c>
      <c r="H14" s="13" t="s">
        <v>17</v>
      </c>
      <c r="I14" s="21" t="s">
        <v>1</v>
      </c>
    </row>
    <row r="15" spans="1:9" ht="39" customHeight="1" x14ac:dyDescent="0.3">
      <c r="A15" s="19">
        <f t="shared" si="1"/>
        <v>8</v>
      </c>
      <c r="B15" s="20" t="s">
        <v>29</v>
      </c>
      <c r="C15" s="16">
        <v>7495000</v>
      </c>
      <c r="D15" s="17" t="s">
        <v>23</v>
      </c>
      <c r="E15" s="12" t="s">
        <v>16</v>
      </c>
      <c r="F15" s="13" t="s">
        <v>17</v>
      </c>
      <c r="G15" s="18">
        <f t="shared" si="0"/>
        <v>7495000</v>
      </c>
      <c r="H15" s="13" t="s">
        <v>17</v>
      </c>
      <c r="I15" s="21" t="s">
        <v>1</v>
      </c>
    </row>
    <row r="16" spans="1:9" ht="39" customHeight="1" x14ac:dyDescent="0.3">
      <c r="A16" s="19">
        <f t="shared" si="1"/>
        <v>9</v>
      </c>
      <c r="B16" s="20" t="s">
        <v>30</v>
      </c>
      <c r="C16" s="16">
        <v>400000</v>
      </c>
      <c r="D16" s="17" t="s">
        <v>23</v>
      </c>
      <c r="E16" s="12" t="s">
        <v>16</v>
      </c>
      <c r="F16" s="13" t="s">
        <v>17</v>
      </c>
      <c r="G16" s="18">
        <f t="shared" si="0"/>
        <v>400000</v>
      </c>
      <c r="H16" s="13" t="s">
        <v>17</v>
      </c>
      <c r="I16" s="21" t="s">
        <v>1</v>
      </c>
    </row>
    <row r="17" spans="1:9" ht="39" customHeight="1" x14ac:dyDescent="0.3">
      <c r="A17" s="19">
        <f t="shared" si="1"/>
        <v>10</v>
      </c>
      <c r="B17" s="20" t="s">
        <v>31</v>
      </c>
      <c r="C17" s="16">
        <v>4155000</v>
      </c>
      <c r="D17" s="17" t="s">
        <v>23</v>
      </c>
      <c r="E17" s="12" t="s">
        <v>16</v>
      </c>
      <c r="F17" s="13" t="s">
        <v>17</v>
      </c>
      <c r="G17" s="18">
        <f t="shared" si="0"/>
        <v>4155000</v>
      </c>
      <c r="H17" s="13" t="s">
        <v>17</v>
      </c>
      <c r="I17" s="21" t="s">
        <v>1</v>
      </c>
    </row>
    <row r="18" spans="1:9" ht="39" customHeight="1" x14ac:dyDescent="0.3">
      <c r="A18" s="19">
        <f t="shared" si="1"/>
        <v>11</v>
      </c>
      <c r="B18" s="20" t="s">
        <v>32</v>
      </c>
      <c r="C18" s="16">
        <v>1300000</v>
      </c>
      <c r="D18" s="17" t="s">
        <v>23</v>
      </c>
      <c r="E18" s="12" t="s">
        <v>16</v>
      </c>
      <c r="F18" s="13" t="s">
        <v>17</v>
      </c>
      <c r="G18" s="18">
        <f t="shared" si="0"/>
        <v>1300000</v>
      </c>
      <c r="H18" s="13" t="s">
        <v>17</v>
      </c>
      <c r="I18" s="21" t="s">
        <v>1</v>
      </c>
    </row>
    <row r="19" spans="1:9" ht="39" customHeight="1" x14ac:dyDescent="0.3">
      <c r="A19" s="19">
        <f t="shared" si="1"/>
        <v>12</v>
      </c>
      <c r="B19" s="20" t="s">
        <v>33</v>
      </c>
      <c r="C19" s="16">
        <v>635000</v>
      </c>
      <c r="D19" s="17" t="s">
        <v>23</v>
      </c>
      <c r="E19" s="12" t="s">
        <v>16</v>
      </c>
      <c r="F19" s="13" t="s">
        <v>17</v>
      </c>
      <c r="G19" s="18">
        <f t="shared" si="0"/>
        <v>635000</v>
      </c>
      <c r="H19" s="13" t="s">
        <v>17</v>
      </c>
      <c r="I19" s="21" t="s">
        <v>1</v>
      </c>
    </row>
    <row r="20" spans="1:9" ht="39" customHeight="1" x14ac:dyDescent="0.3">
      <c r="A20" s="19">
        <f t="shared" si="1"/>
        <v>13</v>
      </c>
      <c r="B20" s="20" t="s">
        <v>34</v>
      </c>
      <c r="C20" s="16">
        <v>195000</v>
      </c>
      <c r="D20" s="17" t="s">
        <v>23</v>
      </c>
      <c r="E20" s="12" t="s">
        <v>16</v>
      </c>
      <c r="F20" s="13" t="s">
        <v>17</v>
      </c>
      <c r="G20" s="18">
        <f t="shared" si="0"/>
        <v>195000</v>
      </c>
      <c r="H20" s="13" t="s">
        <v>17</v>
      </c>
      <c r="I20" s="21" t="s">
        <v>1</v>
      </c>
    </row>
    <row r="21" spans="1:9" ht="39" customHeight="1" x14ac:dyDescent="0.3">
      <c r="A21" s="19">
        <f t="shared" si="1"/>
        <v>14</v>
      </c>
      <c r="B21" s="20" t="s">
        <v>35</v>
      </c>
      <c r="C21" s="16">
        <f>400000+250000+700000+100000+100000+140000+100000</f>
        <v>1790000</v>
      </c>
      <c r="D21" s="17" t="s">
        <v>23</v>
      </c>
      <c r="E21" s="12" t="s">
        <v>16</v>
      </c>
      <c r="F21" s="13" t="s">
        <v>17</v>
      </c>
      <c r="G21" s="18">
        <f t="shared" si="0"/>
        <v>1790000</v>
      </c>
      <c r="H21" s="13" t="s">
        <v>17</v>
      </c>
      <c r="I21" s="21" t="s">
        <v>1</v>
      </c>
    </row>
    <row r="22" spans="1:9" ht="39" customHeight="1" x14ac:dyDescent="0.3">
      <c r="A22" s="19">
        <f t="shared" si="1"/>
        <v>15</v>
      </c>
      <c r="B22" s="20" t="s">
        <v>36</v>
      </c>
      <c r="C22" s="16">
        <v>1150000</v>
      </c>
      <c r="D22" s="17" t="s">
        <v>23</v>
      </c>
      <c r="E22" s="12" t="s">
        <v>16</v>
      </c>
      <c r="F22" s="13" t="s">
        <v>17</v>
      </c>
      <c r="G22" s="18">
        <f t="shared" si="0"/>
        <v>1150000</v>
      </c>
      <c r="H22" s="13" t="s">
        <v>17</v>
      </c>
      <c r="I22" s="21" t="s">
        <v>1</v>
      </c>
    </row>
    <row r="23" spans="1:9" ht="39" customHeight="1" x14ac:dyDescent="0.3">
      <c r="A23" s="19">
        <f t="shared" si="1"/>
        <v>16</v>
      </c>
      <c r="B23" s="20" t="s">
        <v>37</v>
      </c>
      <c r="C23" s="16">
        <v>325000</v>
      </c>
      <c r="D23" s="17" t="s">
        <v>23</v>
      </c>
      <c r="E23" s="12" t="s">
        <v>16</v>
      </c>
      <c r="F23" s="13" t="s">
        <v>17</v>
      </c>
      <c r="G23" s="18">
        <f t="shared" si="0"/>
        <v>325000</v>
      </c>
      <c r="H23" s="13" t="s">
        <v>17</v>
      </c>
      <c r="I23" s="21" t="s">
        <v>1</v>
      </c>
    </row>
    <row r="24" spans="1:9" ht="39" customHeight="1" x14ac:dyDescent="0.3">
      <c r="A24" s="19">
        <f t="shared" si="1"/>
        <v>17</v>
      </c>
      <c r="B24" s="20" t="s">
        <v>38</v>
      </c>
      <c r="C24" s="16">
        <v>300000</v>
      </c>
      <c r="D24" s="17"/>
      <c r="E24" s="12" t="s">
        <v>16</v>
      </c>
      <c r="F24" s="13" t="s">
        <v>17</v>
      </c>
      <c r="G24" s="18">
        <f t="shared" si="0"/>
        <v>300000</v>
      </c>
      <c r="H24" s="13" t="s">
        <v>17</v>
      </c>
      <c r="I24" s="21"/>
    </row>
    <row r="25" spans="1:9" ht="21" customHeight="1" x14ac:dyDescent="0.3">
      <c r="A25" s="152" t="s">
        <v>20</v>
      </c>
      <c r="B25" s="153"/>
      <c r="C25" s="14">
        <f>SUM(C8:C24)</f>
        <v>20500369</v>
      </c>
      <c r="D25" s="14">
        <f>SUM(D8:D24)</f>
        <v>56369</v>
      </c>
      <c r="E25" s="12" t="s">
        <v>16</v>
      </c>
      <c r="F25" s="13" t="s">
        <v>17</v>
      </c>
      <c r="G25" s="14">
        <f>SUM(G8:G24)</f>
        <v>20444000</v>
      </c>
      <c r="H25" s="13" t="s">
        <v>17</v>
      </c>
      <c r="I25" s="2"/>
    </row>
  </sheetData>
  <mergeCells count="1"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Annexure 1</vt:lpstr>
      <vt:lpstr>Annexure 2</vt:lpstr>
      <vt:lpstr>Annexure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LIQCLAIMS1765357191_23694</dc:title>
  <dc:creator>Vishwanath</dc:creator>
  <cp:lastModifiedBy>Vishwanath</cp:lastModifiedBy>
  <dcterms:created xsi:type="dcterms:W3CDTF">2025-12-17T06:43:39Z</dcterms:created>
  <dcterms:modified xsi:type="dcterms:W3CDTF">2025-12-30T03:34:38Z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2025-12-10T00:00:00Z</vt:filetime>
  </property>
  <property fmtid="{D5CDD505-2E9C-101B-9397-08002B2CF9AE}" pid="3" name="LastSaved">
    <vt:filetime>2025-12-17T00:00:00Z</vt:filetime>
  </property>
  <property fmtid="{D5CDD505-2E9C-101B-9397-08002B2CF9AE}" pid="4" name="Producer">
    <vt:lpwstr>TCPDF 6.2.26 (http://www.tcpdf.org)</vt:lpwstr>
  </property>
</Properties>
</file>